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2" windowHeight="11760" activeTab="0"/>
  </bookViews>
  <sheets>
    <sheet name="12квОсв" sheetId="1" r:id="rId1"/>
  </sheets>
  <definedNames>
    <definedName name="Z_500C2F4F_1743_499A_A051_20565DBF52B2_.wvu.PrintArea" localSheetId="0" hidden="1">'12квОсв'!$A$1:$V$30</definedName>
    <definedName name="_xlnm.Print_Area" localSheetId="0">'12квОсв'!$A$1:$V$41</definedName>
  </definedNames>
  <calcPr fullCalcOnLoad="1"/>
</workbook>
</file>

<file path=xl/sharedStrings.xml><?xml version="1.0" encoding="utf-8"?>
<sst xmlns="http://schemas.openxmlformats.org/spreadsheetml/2006/main" count="212" uniqueCount="78">
  <si>
    <t>Приложение  № 12</t>
  </si>
  <si>
    <t>к приказу Минэнерго России</t>
  </si>
  <si>
    <t>от « 25 » апреля 2018 г. № 320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</si>
  <si>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</si>
  <si>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</si>
  <si>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</si>
  <si>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</si>
  <si>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</si>
  <si>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 xml:space="preserve">Остаток освоения капитальных вложений 
на  конец отчетного периода,  
млн. рублей 
(без НДС) </t>
  </si>
  <si>
    <t>Отклонение от плана освоения по итогам отчетного периода</t>
  </si>
  <si>
    <t>Причины отклонений</t>
  </si>
  <si>
    <t>в базисном уровне цен</t>
  </si>
  <si>
    <t>в прогнозных ценах соответствующих лет</t>
  </si>
  <si>
    <t>Всего</t>
  </si>
  <si>
    <t>I квартал</t>
  </si>
  <si>
    <t>II квартал</t>
  </si>
  <si>
    <t>III квартал</t>
  </si>
  <si>
    <t>IV квартал</t>
  </si>
  <si>
    <t>План</t>
  </si>
  <si>
    <t xml:space="preserve">Факт </t>
  </si>
  <si>
    <t>млн. рублей
 (без НДС)</t>
  </si>
  <si>
    <t>%</t>
  </si>
  <si>
    <t>ВСЕГО по инвестиционной программе, в том числе:</t>
  </si>
  <si>
    <t>Г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</si>
  <si>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</si>
  <si>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</si>
  <si>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</si>
  <si>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</si>
  <si>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</si>
  <si>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</si>
  <si>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</si>
  <si>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</si>
  <si>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</si>
  <si>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</si>
  <si>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</si>
  <si>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</si>
  <si>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</si>
  <si>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</si>
  <si>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</si>
  <si>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</si>
  <si>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>ООО "Коммунальные технологии"</t>
    </r>
    <r>
      <rPr>
        <sz val="14"/>
        <rFont val="Times New Roman"/>
        <family val="1"/>
      </rPr>
      <t xml:space="preserve">   </t>
    </r>
  </si>
  <si>
    <t xml:space="preserve">                                                                                                   полное наименование субъекта электроэнергетики</t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</si>
  <si>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</si>
  <si>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</si>
  <si>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</si>
  <si>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 xml:space="preserve">Освоение капитальных вложений 2020 года, млн. рублей (без НДС) </t>
  </si>
  <si>
    <t xml:space="preserve">Фактический объем освоения капитальных вложений на  01.01. 2020 г.в прогнозных ценах соответствующих лет, млн. рублей 
(без НДС) </t>
  </si>
  <si>
    <t xml:space="preserve">Остаток освоения капитальных вложений 
на  01.01. 2020 г.,  
млн. рублей 
(без НДС) 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</si>
  <si>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</si>
  <si>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</si>
  <si>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</si>
  <si>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</si>
  <si>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</si>
  <si>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</si>
  <si>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</si>
  <si>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</si>
  <si>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</si>
  <si>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</si>
  <si>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</si>
  <si>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</si>
  <si>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</si>
  <si>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</si>
  <si>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</si>
  <si>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</si>
  <si>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</si>
  <si>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</si>
  <si>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</si>
  <si>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</si>
  <si>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</si>
  <si>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</si>
  <si>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</si>
  <si>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</si>
  <si>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</si>
  <si>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</si>
  <si>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</si>
  <si>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7.739</t>
  </si>
  <si>
    <t>Форма 12. Отчет об исполнении плана освоения капитальных вложений по инвестиционным проектам инвестиционной программы ООО "Коммунальные технологии" в сфере электроснабжения на 2020-2024 годы (квартальный)</t>
  </si>
  <si>
    <r>
      <t>за</t>
    </r>
    <r>
      <rPr>
        <u val="single"/>
        <sz val="14"/>
        <rFont val="Times New Roman"/>
        <family val="1"/>
      </rPr>
      <t xml:space="preserve"> 3 квартал 2020</t>
    </r>
    <r>
      <rPr>
        <sz val="14"/>
        <rFont val="Times New Roman"/>
        <family val="1"/>
      </rPr>
      <t xml:space="preserve">   года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</si>
</sst>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7" borderId="0" applyNumberFormat="0" applyBorder="0" applyAlignment="0" applyProtection="0"/>
    <xf numFmtId="0" fontId="32" fillId="27" borderId="0" applyNumberFormat="0" applyBorder="0" applyAlignment="0" applyProtection="0"/>
    <xf numFmtId="0" fontId="5" fillId="19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7" fillId="13" borderId="2" applyNumberFormat="0" applyAlignment="0" applyProtection="0"/>
    <xf numFmtId="0" fontId="34" fillId="45" borderId="3" applyNumberFormat="0" applyAlignment="0" applyProtection="0"/>
    <xf numFmtId="0" fontId="8" fillId="46" borderId="4" applyNumberFormat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47" borderId="13" applyNumberFormat="0" applyAlignment="0" applyProtection="0"/>
    <xf numFmtId="0" fontId="14" fillId="48" borderId="14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51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3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55" borderId="0" xfId="92" applyFont="1" applyFill="1">
      <alignment/>
      <protection/>
    </xf>
    <xf numFmtId="0" fontId="2" fillId="55" borderId="0" xfId="92" applyFont="1" applyFill="1" applyAlignment="1">
      <alignment horizontal="right" vertical="center"/>
      <protection/>
    </xf>
    <xf numFmtId="0" fontId="2" fillId="55" borderId="0" xfId="92" applyFont="1" applyFill="1" applyAlignment="1">
      <alignment horizontal="right"/>
      <protection/>
    </xf>
    <xf numFmtId="0" fontId="2" fillId="0" borderId="0" xfId="92" applyFont="1" applyAlignment="1">
      <alignment horizontal="right"/>
      <protection/>
    </xf>
    <xf numFmtId="0" fontId="2" fillId="55" borderId="0" xfId="92" applyFont="1" applyFill="1" applyBorder="1" applyAlignment="1">
      <alignment/>
      <protection/>
    </xf>
    <xf numFmtId="0" fontId="0" fillId="55" borderId="0" xfId="92" applyFont="1" applyFill="1" applyBorder="1">
      <alignment/>
      <protection/>
    </xf>
    <xf numFmtId="0" fontId="2" fillId="55" borderId="0" xfId="92" applyFont="1" applyFill="1" applyAlignment="1">
      <alignment wrapText="1"/>
      <protection/>
    </xf>
    <xf numFmtId="0" fontId="2" fillId="55" borderId="0" xfId="92" applyFont="1" applyFill="1" applyBorder="1" applyAlignment="1">
      <alignment horizontal="center"/>
      <protection/>
    </xf>
    <xf numFmtId="0" fontId="49" fillId="55" borderId="0" xfId="403" applyFont="1" applyFill="1" applyAlignment="1">
      <alignment vertical="center"/>
      <protection/>
    </xf>
    <xf numFmtId="0" fontId="49" fillId="55" borderId="0" xfId="403" applyFont="1" applyFill="1" applyAlignment="1">
      <alignment horizontal="center" vertical="center"/>
      <protection/>
    </xf>
    <xf numFmtId="0" fontId="2" fillId="55" borderId="0" xfId="0" applyFont="1" applyFill="1" applyAlignment="1">
      <alignment/>
    </xf>
    <xf numFmtId="0" fontId="50" fillId="55" borderId="0" xfId="403" applyFont="1" applyFill="1" applyAlignment="1">
      <alignment vertical="center"/>
      <protection/>
    </xf>
    <xf numFmtId="0" fontId="51" fillId="55" borderId="0" xfId="403" applyFont="1" applyFill="1" applyAlignment="1">
      <alignment vertical="center"/>
      <protection/>
    </xf>
    <xf numFmtId="0" fontId="0" fillId="55" borderId="0" xfId="92" applyFont="1" applyFill="1" applyAlignment="1">
      <alignment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20" xfId="92" applyFont="1" applyFill="1" applyBorder="1" applyAlignment="1">
      <alignment horizontal="center" vertical="center" wrapText="1"/>
      <protection/>
    </xf>
    <xf numFmtId="0" fontId="0" fillId="55" borderId="21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/>
      <protection/>
    </xf>
    <xf numFmtId="167" fontId="24" fillId="55" borderId="19" xfId="92" applyNumberFormat="1" applyFont="1" applyFill="1" applyBorder="1" applyAlignment="1">
      <alignment horizontal="center" vertical="center" wrapText="1"/>
      <protection/>
    </xf>
    <xf numFmtId="167" fontId="0" fillId="55" borderId="19" xfId="92" applyNumberFormat="1" applyFont="1" applyFill="1" applyBorder="1" applyAlignment="1">
      <alignment horizontal="center" vertical="center" wrapText="1"/>
      <protection/>
    </xf>
    <xf numFmtId="0" fontId="24" fillId="55" borderId="19" xfId="92" applyFont="1" applyFill="1" applyBorder="1" applyAlignment="1">
      <alignment horizontal="center" vertical="center" wrapText="1"/>
      <protection/>
    </xf>
    <xf numFmtId="167" fontId="0" fillId="55" borderId="22" xfId="92" applyNumberFormat="1" applyFont="1" applyFill="1" applyBorder="1" applyAlignment="1">
      <alignment horizontal="center" vertical="center" wrapText="1"/>
      <protection/>
    </xf>
    <xf numFmtId="167" fontId="0" fillId="55" borderId="19" xfId="92" applyNumberFormat="1" applyFont="1" applyFill="1" applyBorder="1" applyAlignment="1">
      <alignment horizontal="center" vertical="center"/>
      <protection/>
    </xf>
    <xf numFmtId="167" fontId="24" fillId="55" borderId="19" xfId="92" applyNumberFormat="1" applyFont="1" applyFill="1" applyBorder="1" applyAlignment="1">
      <alignment horizontal="center" vertical="center"/>
      <protection/>
    </xf>
    <xf numFmtId="167" fontId="24" fillId="55" borderId="22" xfId="92" applyNumberFormat="1" applyFont="1" applyFill="1" applyBorder="1" applyAlignment="1">
      <alignment horizontal="center" vertical="center"/>
      <protection/>
    </xf>
    <xf numFmtId="167" fontId="0" fillId="0" borderId="19" xfId="92" applyNumberFormat="1" applyFont="1" applyFill="1" applyBorder="1" applyAlignment="1">
      <alignment horizontal="center" vertical="center" wrapText="1"/>
      <protection/>
    </xf>
    <xf numFmtId="167" fontId="0" fillId="0" borderId="22" xfId="92" applyNumberFormat="1" applyFont="1" applyFill="1" applyBorder="1" applyAlignment="1">
      <alignment horizontal="center" vertical="center" wrapText="1"/>
      <protection/>
    </xf>
    <xf numFmtId="167" fontId="0" fillId="55" borderId="22" xfId="92" applyNumberFormat="1" applyFont="1" applyFill="1" applyBorder="1" applyAlignment="1">
      <alignment horizontal="center" vertical="center"/>
      <protection/>
    </xf>
    <xf numFmtId="0" fontId="24" fillId="55" borderId="0" xfId="92" applyFont="1" applyFill="1">
      <alignment/>
      <protection/>
    </xf>
    <xf numFmtId="49" fontId="3" fillId="55" borderId="23" xfId="0" applyNumberFormat="1" applyFont="1" applyFill="1" applyBorder="1" applyAlignment="1">
      <alignment horizontal="center" vertical="center"/>
    </xf>
    <xf numFmtId="0" fontId="3" fillId="55" borderId="19" xfId="403" applyFont="1" applyFill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2" fontId="3" fillId="55" borderId="25" xfId="0" applyNumberFormat="1" applyFont="1" applyFill="1" applyBorder="1" applyAlignment="1">
      <alignment horizontal="center" vertical="center" wrapText="1"/>
    </xf>
    <xf numFmtId="0" fontId="3" fillId="55" borderId="20" xfId="403" applyFont="1" applyFill="1" applyBorder="1" applyAlignment="1">
      <alignment horizontal="center" vertical="center" wrapText="1"/>
      <protection/>
    </xf>
    <xf numFmtId="2" fontId="3" fillId="55" borderId="20" xfId="403" applyNumberFormat="1" applyFont="1" applyFill="1" applyBorder="1" applyAlignment="1">
      <alignment horizontal="center" vertical="center" wrapText="1"/>
      <protection/>
    </xf>
    <xf numFmtId="49" fontId="4" fillId="55" borderId="23" xfId="0" applyNumberFormat="1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left" vertical="center" wrapText="1"/>
    </xf>
    <xf numFmtId="2" fontId="4" fillId="55" borderId="19" xfId="403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49" fontId="3" fillId="55" borderId="25" xfId="0" applyNumberFormat="1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/>
    </xf>
    <xf numFmtId="2" fontId="4" fillId="55" borderId="25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left" vertical="center" wrapText="1"/>
    </xf>
    <xf numFmtId="2" fontId="4" fillId="55" borderId="20" xfId="403" applyNumberFormat="1" applyFont="1" applyFill="1" applyBorder="1" applyAlignment="1">
      <alignment horizontal="center" vertical="center" wrapText="1"/>
      <protection/>
    </xf>
    <xf numFmtId="0" fontId="24" fillId="55" borderId="22" xfId="92" applyFont="1" applyFill="1" applyBorder="1" applyAlignment="1">
      <alignment horizontal="center" vertical="center"/>
      <protection/>
    </xf>
    <xf numFmtId="0" fontId="24" fillId="55" borderId="22" xfId="92" applyFont="1" applyFill="1" applyBorder="1" applyAlignment="1">
      <alignment horizontal="center" vertical="center" wrapText="1"/>
      <protection/>
    </xf>
    <xf numFmtId="167" fontId="24" fillId="55" borderId="22" xfId="92" applyNumberFormat="1" applyFont="1" applyFill="1" applyBorder="1" applyAlignment="1">
      <alignment horizontal="center" vertical="center" wrapText="1"/>
      <protection/>
    </xf>
    <xf numFmtId="0" fontId="24" fillId="55" borderId="19" xfId="92" applyFont="1" applyFill="1" applyBorder="1">
      <alignment/>
      <protection/>
    </xf>
    <xf numFmtId="0" fontId="0" fillId="55" borderId="21" xfId="92" applyFont="1" applyFill="1" applyBorder="1" applyAlignment="1">
      <alignment horizontal="center" vertical="center" wrapText="1"/>
      <protection/>
    </xf>
    <xf numFmtId="0" fontId="0" fillId="55" borderId="26" xfId="92" applyFont="1" applyFill="1" applyBorder="1" applyAlignment="1">
      <alignment horizontal="center" vertical="center" wrapText="1"/>
      <protection/>
    </xf>
    <xf numFmtId="0" fontId="0" fillId="55" borderId="25" xfId="92" applyFont="1" applyFill="1" applyBorder="1" applyAlignment="1">
      <alignment horizontal="center" vertical="center" wrapText="1"/>
      <protection/>
    </xf>
    <xf numFmtId="0" fontId="0" fillId="55" borderId="27" xfId="92" applyFont="1" applyFill="1" applyBorder="1" applyAlignment="1">
      <alignment horizontal="center" vertical="center" wrapText="1"/>
      <protection/>
    </xf>
    <xf numFmtId="0" fontId="0" fillId="55" borderId="20" xfId="92" applyFont="1" applyFill="1" applyBorder="1" applyAlignment="1">
      <alignment horizontal="center" vertical="center" wrapText="1"/>
      <protection/>
    </xf>
    <xf numFmtId="0" fontId="0" fillId="55" borderId="28" xfId="92" applyFont="1" applyFill="1" applyBorder="1" applyAlignment="1">
      <alignment horizontal="center" vertical="center" wrapText="1"/>
      <protection/>
    </xf>
    <xf numFmtId="0" fontId="0" fillId="55" borderId="29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textRotation="90" wrapText="1"/>
      <protection/>
    </xf>
    <xf numFmtId="0" fontId="24" fillId="55" borderId="19" xfId="92" applyFont="1" applyFill="1" applyBorder="1" applyAlignment="1">
      <alignment horizontal="center" vertical="center" wrapText="1"/>
      <protection/>
    </xf>
    <xf numFmtId="0" fontId="0" fillId="55" borderId="30" xfId="92" applyFont="1" applyFill="1" applyBorder="1" applyAlignment="1">
      <alignment horizontal="center" vertical="center" wrapText="1"/>
      <protection/>
    </xf>
    <xf numFmtId="0" fontId="0" fillId="55" borderId="31" xfId="92" applyFont="1" applyFill="1" applyBorder="1" applyAlignment="1">
      <alignment horizontal="center" vertical="center" wrapText="1"/>
      <protection/>
    </xf>
    <xf numFmtId="0" fontId="0" fillId="55" borderId="22" xfId="92" applyFont="1" applyFill="1" applyBorder="1" applyAlignment="1">
      <alignment horizontal="center" vertical="center" wrapText="1"/>
      <protection/>
    </xf>
    <xf numFmtId="0" fontId="0" fillId="55" borderId="32" xfId="92" applyFont="1" applyFill="1" applyBorder="1" applyAlignment="1">
      <alignment horizontal="center" vertical="center" wrapText="1"/>
      <protection/>
    </xf>
    <xf numFmtId="0" fontId="0" fillId="55" borderId="23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50" fillId="55" borderId="24" xfId="403" applyFont="1" applyFill="1" applyBorder="1" applyAlignment="1">
      <alignment horizontal="center" vertical="center"/>
      <protection/>
    </xf>
    <xf numFmtId="0" fontId="2" fillId="55" borderId="0" xfId="92" applyFont="1" applyFill="1" applyBorder="1" applyAlignment="1">
      <alignment horizontal="center"/>
      <protection/>
    </xf>
    <xf numFmtId="0" fontId="2" fillId="55" borderId="0" xfId="92" applyFont="1" applyFill="1" applyAlignment="1">
      <alignment horizontal="center" wrapText="1"/>
      <protection/>
    </xf>
    <xf numFmtId="0" fontId="52" fillId="55" borderId="0" xfId="403" applyFont="1" applyFill="1" applyAlignment="1">
      <alignment horizontal="center" vertical="center"/>
      <protection/>
    </xf>
    <xf numFmtId="0" fontId="2" fillId="55" borderId="0" xfId="0" applyFont="1" applyFill="1" applyAlignment="1">
      <alignment horizontal="center"/>
    </xf>
    <xf numFmtId="0" fontId="49" fillId="55" borderId="0" xfId="403" applyFont="1" applyFill="1" applyAlignment="1">
      <alignment horizontal="center" vertical="center"/>
      <protection/>
    </xf>
    <xf numFmtId="0" fontId="0" fillId="55" borderId="24" xfId="92" applyFont="1" applyFill="1" applyBorder="1" applyAlignment="1">
      <alignment horizontal="center"/>
      <protection/>
    </xf>
  </cellXfs>
  <cellStyles count="6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10" xfId="522"/>
    <cellStyle name="Финансовый 2 2" xfId="523"/>
    <cellStyle name="Финансовый 2 2 2" xfId="524"/>
    <cellStyle name="Финансовый 2 2 2 2" xfId="525"/>
    <cellStyle name="Финансовый 2 2 2 2 2" xfId="526"/>
    <cellStyle name="Финансовый 2 2 2 2 3" xfId="527"/>
    <cellStyle name="Финансовый 2 2 2 2 4" xfId="528"/>
    <cellStyle name="Финансовый 2 2 2 3" xfId="529"/>
    <cellStyle name="Финансовый 2 2 2 3 2" xfId="530"/>
    <cellStyle name="Финансовый 2 2 2 3 3" xfId="531"/>
    <cellStyle name="Финансовый 2 2 2 4" xfId="532"/>
    <cellStyle name="Финансовый 2 2 2 5" xfId="533"/>
    <cellStyle name="Финансовый 2 2 3" xfId="534"/>
    <cellStyle name="Финансовый 2 2 3 2" xfId="535"/>
    <cellStyle name="Финансовый 2 2 3 3" xfId="536"/>
    <cellStyle name="Финансовый 2 2 4" xfId="537"/>
    <cellStyle name="Финансовый 2 2 4 2" xfId="538"/>
    <cellStyle name="Финансовый 2 2 4 3" xfId="539"/>
    <cellStyle name="Финансовый 2 2 5" xfId="540"/>
    <cellStyle name="Финансовый 2 2 6" xfId="541"/>
    <cellStyle name="Финансовый 2 3" xfId="542"/>
    <cellStyle name="Финансовый 2 3 2" xfId="543"/>
    <cellStyle name="Финансовый 2 3 2 2" xfId="544"/>
    <cellStyle name="Финансовый 2 3 2 2 2" xfId="545"/>
    <cellStyle name="Финансовый 2 3 2 2 3" xfId="546"/>
    <cellStyle name="Финансовый 2 3 2 3" xfId="547"/>
    <cellStyle name="Финансовый 2 3 2 3 2" xfId="548"/>
    <cellStyle name="Финансовый 2 3 2 3 3" xfId="549"/>
    <cellStyle name="Финансовый 2 3 2 4" xfId="550"/>
    <cellStyle name="Финансовый 2 3 2 5" xfId="551"/>
    <cellStyle name="Финансовый 2 3 3" xfId="552"/>
    <cellStyle name="Финансовый 2 3 3 2" xfId="553"/>
    <cellStyle name="Финансовый 2 3 3 3" xfId="554"/>
    <cellStyle name="Финансовый 2 3 4" xfId="555"/>
    <cellStyle name="Финансовый 2 3 4 2" xfId="556"/>
    <cellStyle name="Финансовый 2 3 4 3" xfId="557"/>
    <cellStyle name="Финансовый 2 3 5" xfId="558"/>
    <cellStyle name="Финансовый 2 3 6" xfId="559"/>
    <cellStyle name="Финансовый 2 4" xfId="560"/>
    <cellStyle name="Финансовый 2 4 2" xfId="561"/>
    <cellStyle name="Финансовый 2 4 2 2" xfId="562"/>
    <cellStyle name="Финансовый 2 4 2 3" xfId="563"/>
    <cellStyle name="Финансовый 2 4 3" xfId="564"/>
    <cellStyle name="Финансовый 2 4 3 2" xfId="565"/>
    <cellStyle name="Финансовый 2 4 3 3" xfId="566"/>
    <cellStyle name="Финансовый 2 4 4" xfId="567"/>
    <cellStyle name="Финансовый 2 4 5" xfId="568"/>
    <cellStyle name="Финансовый 2 5" xfId="569"/>
    <cellStyle name="Финансовый 2 5 2" xfId="570"/>
    <cellStyle name="Финансовый 2 5 3" xfId="571"/>
    <cellStyle name="Финансовый 2 6" xfId="572"/>
    <cellStyle name="Финансовый 2 6 2" xfId="573"/>
    <cellStyle name="Финансовый 2 6 3" xfId="574"/>
    <cellStyle name="Финансовый 2 7" xfId="575"/>
    <cellStyle name="Финансовый 2 7 2" xfId="576"/>
    <cellStyle name="Финансовый 2 7 3" xfId="577"/>
    <cellStyle name="Финансовый 2 8" xfId="578"/>
    <cellStyle name="Финансовый 2 9" xfId="579"/>
    <cellStyle name="Финансовый 3" xfId="580"/>
    <cellStyle name="Финансовый 3 10" xfId="581"/>
    <cellStyle name="Финансовый 3 2" xfId="582"/>
    <cellStyle name="Финансовый 3 2 2" xfId="583"/>
    <cellStyle name="Финансовый 3 2 2 2" xfId="584"/>
    <cellStyle name="Финансовый 3 2 2 2 2" xfId="585"/>
    <cellStyle name="Финансовый 3 2 2 2 3" xfId="586"/>
    <cellStyle name="Финансовый 3 2 2 3" xfId="587"/>
    <cellStyle name="Финансовый 3 2 2 3 2" xfId="588"/>
    <cellStyle name="Финансовый 3 2 2 3 3" xfId="589"/>
    <cellStyle name="Финансовый 3 2 2 4" xfId="590"/>
    <cellStyle name="Финансовый 3 2 2 5" xfId="591"/>
    <cellStyle name="Финансовый 3 2 3" xfId="592"/>
    <cellStyle name="Финансовый 3 2 3 2" xfId="593"/>
    <cellStyle name="Финансовый 3 2 3 3" xfId="594"/>
    <cellStyle name="Финансовый 3 2 4" xfId="595"/>
    <cellStyle name="Финансовый 3 2 4 2" xfId="596"/>
    <cellStyle name="Финансовый 3 2 4 3" xfId="597"/>
    <cellStyle name="Финансовый 3 2 5" xfId="598"/>
    <cellStyle name="Финансовый 3 2 6" xfId="599"/>
    <cellStyle name="Финансовый 3 3" xfId="600"/>
    <cellStyle name="Финансовый 3 3 2" xfId="601"/>
    <cellStyle name="Финансовый 3 3 2 2" xfId="602"/>
    <cellStyle name="Финансовый 3 3 2 2 2" xfId="603"/>
    <cellStyle name="Финансовый 3 3 2 2 3" xfId="604"/>
    <cellStyle name="Финансовый 3 3 2 3" xfId="605"/>
    <cellStyle name="Финансовый 3 3 2 3 2" xfId="606"/>
    <cellStyle name="Финансовый 3 3 2 3 3" xfId="607"/>
    <cellStyle name="Финансовый 3 3 2 4" xfId="608"/>
    <cellStyle name="Финансовый 3 3 2 5" xfId="609"/>
    <cellStyle name="Финансовый 3 3 3" xfId="610"/>
    <cellStyle name="Финансовый 3 3 3 2" xfId="611"/>
    <cellStyle name="Финансовый 3 3 3 3" xfId="612"/>
    <cellStyle name="Финансовый 3 3 4" xfId="613"/>
    <cellStyle name="Финансовый 3 3 4 2" xfId="614"/>
    <cellStyle name="Финансовый 3 3 4 3" xfId="615"/>
    <cellStyle name="Финансовый 3 3 5" xfId="616"/>
    <cellStyle name="Финансовый 3 3 6" xfId="617"/>
    <cellStyle name="Финансовый 3 4" xfId="618"/>
    <cellStyle name="Финансовый 3 4 2" xfId="619"/>
    <cellStyle name="Финансовый 3 4 2 2" xfId="620"/>
    <cellStyle name="Финансовый 3 4 2 3" xfId="621"/>
    <cellStyle name="Финансовый 3 4 3" xfId="622"/>
    <cellStyle name="Финансовый 3 4 3 2" xfId="623"/>
    <cellStyle name="Финансовый 3 4 3 3" xfId="624"/>
    <cellStyle name="Финансовый 3 4 4" xfId="625"/>
    <cellStyle name="Финансовый 3 4 5" xfId="626"/>
    <cellStyle name="Финансовый 3 5" xfId="627"/>
    <cellStyle name="Финансовый 3 5 2" xfId="628"/>
    <cellStyle name="Финансовый 3 5 3" xfId="629"/>
    <cellStyle name="Финансовый 3 6" xfId="630"/>
    <cellStyle name="Финансовый 3 6 2" xfId="631"/>
    <cellStyle name="Финансовый 3 6 3" xfId="632"/>
    <cellStyle name="Финансовый 3 7" xfId="633"/>
    <cellStyle name="Финансовый 3 7 2" xfId="634"/>
    <cellStyle name="Финансовый 3 7 3" xfId="635"/>
    <cellStyle name="Финансовый 3 8" xfId="636"/>
    <cellStyle name="Финансовый 3 9" xfId="637"/>
    <cellStyle name="Хороший" xfId="638"/>
    <cellStyle name="Хороший 2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1"/>
  <sheetViews>
    <sheetView tabSelected="1" view="pageBreakPreview" zoomScale="80" zoomScaleSheetLayoutView="80" zoomScalePageLayoutView="0" workbookViewId="0" topLeftCell="A7">
      <selection activeCell="A6" sqref="A6"/>
    </sheetView>
  </sheetViews>
  <sheetFormatPr defaultColWidth="9.00390625" defaultRowHeight="15.75"/>
  <cols>
    <col min="1" max="1" width="8.875" style="1" customWidth="1"/>
    <col min="2" max="2" width="46.25390625" style="1" customWidth="1"/>
    <col min="3" max="3" width="12.375" style="1" customWidth="1"/>
    <col min="4" max="4" width="18.00390625" style="1" customWidth="1"/>
    <col min="5" max="5" width="17.50390625" style="1" customWidth="1"/>
    <col min="6" max="6" width="9.00390625" style="1" customWidth="1"/>
    <col min="7" max="7" width="9.125" style="1" customWidth="1"/>
    <col min="8" max="17" width="11.25390625" style="1" customWidth="1"/>
    <col min="18" max="18" width="9.25390625" style="1" customWidth="1"/>
    <col min="19" max="19" width="10.125" style="1" customWidth="1"/>
    <col min="20" max="20" width="11.75390625" style="1" customWidth="1"/>
    <col min="21" max="21" width="9.375" style="1" customWidth="1"/>
    <col min="22" max="22" width="12.75390625" style="1" customWidth="1"/>
    <col min="23" max="23" width="10.875" style="1" customWidth="1"/>
    <col min="24" max="24" width="13.253906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390625" style="1" customWidth="1"/>
    <col min="30" max="67" width="10.625" style="1" customWidth="1"/>
    <col min="68" max="68" width="12.125" style="1" customWidth="1"/>
    <col min="69" max="69" width="11.50390625" style="1" customWidth="1"/>
    <col min="70" max="70" width="14.125" style="1" customWidth="1"/>
    <col min="71" max="71" width="15.125" style="1" customWidth="1"/>
    <col min="72" max="72" width="13.00390625" style="1" customWidth="1"/>
    <col min="73" max="73" width="11.75390625" style="1" customWidth="1"/>
    <col min="74" max="74" width="17.50390625" style="1" customWidth="1"/>
    <col min="75" max="16384" width="9.00390625" style="1" customWidth="1"/>
  </cols>
  <sheetData>
    <row r="1" ht="18">
      <c r="V1" s="2" t="s">
        <v>0</v>
      </c>
    </row>
    <row r="2" ht="18">
      <c r="V2" s="3" t="s">
        <v>1</v>
      </c>
    </row>
    <row r="3" ht="18">
      <c r="V3" s="4" t="s">
        <v>2</v>
      </c>
    </row>
    <row r="4" spans="1:27" s="6" customFormat="1" ht="18">
      <c r="A4" s="75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5"/>
      <c r="X4" s="5"/>
      <c r="Y4" s="5"/>
      <c r="Z4" s="5"/>
      <c r="AA4" s="5"/>
    </row>
    <row r="5" spans="1:28" s="6" customFormat="1" ht="18.75" customHeight="1">
      <c r="A5" s="76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"/>
      <c r="X5" s="7"/>
      <c r="Y5" s="7"/>
      <c r="Z5" s="7"/>
      <c r="AA5" s="7"/>
      <c r="AB5" s="7"/>
    </row>
    <row r="6" spans="1:27" s="6" customFormat="1" ht="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6" customFormat="1" ht="18.75" customHeight="1">
      <c r="A7" s="76" t="s">
        <v>40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"/>
      <c r="X7" s="7"/>
      <c r="Y7" s="7"/>
      <c r="Z7" s="7"/>
      <c r="AA7" s="7"/>
    </row>
    <row r="8" spans="1:27" ht="15">
      <c r="A8" s="77" t="s">
        <v>41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9"/>
      <c r="X8" s="9"/>
      <c r="Y8" s="9"/>
      <c r="Z8" s="9"/>
      <c r="AA8" s="9"/>
    </row>
    <row r="9" spans="1:2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8">
      <c r="A10" s="78" t="s">
        <v>43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11"/>
      <c r="X10" s="11"/>
      <c r="Y10" s="11"/>
      <c r="Z10" s="11"/>
      <c r="AA10" s="11"/>
    </row>
    <row r="11" ht="18">
      <c r="AA11" s="3"/>
    </row>
    <row r="12" spans="1:27" ht="18">
      <c r="A12" s="74" t="s">
        <v>44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2"/>
      <c r="X12" s="12"/>
      <c r="Y12" s="12"/>
      <c r="Z12" s="13"/>
      <c r="AA12" s="13"/>
    </row>
    <row r="13" spans="1:27" ht="15">
      <c r="A13" s="79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9"/>
      <c r="X13" s="9"/>
      <c r="Y13" s="9"/>
      <c r="Z13" s="9"/>
      <c r="AA13" s="9"/>
    </row>
    <row r="14" spans="1:26" ht="26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4"/>
      <c r="X14" s="14"/>
      <c r="Y14" s="14"/>
      <c r="Z14" s="14"/>
    </row>
    <row r="15" spans="1:22" ht="130.5" customHeight="1">
      <c r="A15" s="70" t="s">
        <v>4</v>
      </c>
      <c r="B15" s="73" t="s">
        <v>5</v>
      </c>
      <c r="C15" s="73" t="s">
        <v>6</v>
      </c>
      <c r="D15" s="70" t="s">
        <v>7</v>
      </c>
      <c r="E15" s="70" t="s">
        <v>46</v>
      </c>
      <c r="F15" s="73" t="s">
        <v>47</v>
      </c>
      <c r="G15" s="73"/>
      <c r="H15" s="63" t="s">
        <v>45</v>
      </c>
      <c r="I15" s="64"/>
      <c r="J15" s="64"/>
      <c r="K15" s="64"/>
      <c r="L15" s="64"/>
      <c r="M15" s="64"/>
      <c r="N15" s="64"/>
      <c r="O15" s="64"/>
      <c r="P15" s="64"/>
      <c r="Q15" s="65"/>
      <c r="R15" s="73" t="s">
        <v>8</v>
      </c>
      <c r="S15" s="73"/>
      <c r="T15" s="59" t="s">
        <v>9</v>
      </c>
      <c r="U15" s="60"/>
      <c r="V15" s="70" t="s">
        <v>10</v>
      </c>
    </row>
    <row r="16" spans="1:22" ht="35.25" customHeight="1">
      <c r="A16" s="71"/>
      <c r="B16" s="73"/>
      <c r="C16" s="73"/>
      <c r="D16" s="71"/>
      <c r="E16" s="71"/>
      <c r="F16" s="66" t="s">
        <v>11</v>
      </c>
      <c r="G16" s="66" t="s">
        <v>12</v>
      </c>
      <c r="H16" s="73" t="s">
        <v>13</v>
      </c>
      <c r="I16" s="73"/>
      <c r="J16" s="73" t="s">
        <v>14</v>
      </c>
      <c r="K16" s="73"/>
      <c r="L16" s="73" t="s">
        <v>15</v>
      </c>
      <c r="M16" s="73"/>
      <c r="N16" s="59" t="s">
        <v>16</v>
      </c>
      <c r="O16" s="60"/>
      <c r="P16" s="59" t="s">
        <v>17</v>
      </c>
      <c r="Q16" s="60"/>
      <c r="R16" s="66" t="s">
        <v>11</v>
      </c>
      <c r="S16" s="66" t="s">
        <v>12</v>
      </c>
      <c r="T16" s="68"/>
      <c r="U16" s="69"/>
      <c r="V16" s="71"/>
    </row>
    <row r="17" spans="1:22" ht="35.25" customHeight="1">
      <c r="A17" s="71"/>
      <c r="B17" s="73"/>
      <c r="C17" s="73"/>
      <c r="D17" s="71"/>
      <c r="E17" s="71"/>
      <c r="F17" s="66"/>
      <c r="G17" s="66"/>
      <c r="H17" s="73"/>
      <c r="I17" s="73"/>
      <c r="J17" s="73"/>
      <c r="K17" s="73"/>
      <c r="L17" s="73"/>
      <c r="M17" s="73"/>
      <c r="N17" s="61"/>
      <c r="O17" s="62"/>
      <c r="P17" s="61"/>
      <c r="Q17" s="62"/>
      <c r="R17" s="66"/>
      <c r="S17" s="66"/>
      <c r="T17" s="61"/>
      <c r="U17" s="62"/>
      <c r="V17" s="71"/>
    </row>
    <row r="18" spans="1:22" ht="65.25" customHeight="1">
      <c r="A18" s="72"/>
      <c r="B18" s="73"/>
      <c r="C18" s="73"/>
      <c r="D18" s="72"/>
      <c r="E18" s="72"/>
      <c r="F18" s="66"/>
      <c r="G18" s="66"/>
      <c r="H18" s="15" t="s">
        <v>18</v>
      </c>
      <c r="I18" s="15" t="s">
        <v>19</v>
      </c>
      <c r="J18" s="15" t="s">
        <v>18</v>
      </c>
      <c r="K18" s="15" t="s">
        <v>19</v>
      </c>
      <c r="L18" s="15" t="s">
        <v>18</v>
      </c>
      <c r="M18" s="15" t="s">
        <v>19</v>
      </c>
      <c r="N18" s="16" t="s">
        <v>18</v>
      </c>
      <c r="O18" s="16" t="s">
        <v>19</v>
      </c>
      <c r="P18" s="16" t="s">
        <v>18</v>
      </c>
      <c r="Q18" s="16" t="s">
        <v>19</v>
      </c>
      <c r="R18" s="66"/>
      <c r="S18" s="66"/>
      <c r="T18" s="17" t="s">
        <v>20</v>
      </c>
      <c r="U18" s="17" t="s">
        <v>21</v>
      </c>
      <c r="V18" s="72"/>
    </row>
    <row r="19" spans="1:22" ht="20.25" customHeight="1">
      <c r="A19" s="15">
        <v>1</v>
      </c>
      <c r="B19" s="15">
        <f>A19+1</f>
        <v>2</v>
      </c>
      <c r="C19" s="15">
        <f aca="true" t="shared" si="0" ref="C19:V19">B19+1</f>
        <v>3</v>
      </c>
      <c r="D19" s="15">
        <f t="shared" si="0"/>
        <v>4</v>
      </c>
      <c r="E19" s="15">
        <f t="shared" si="0"/>
        <v>5</v>
      </c>
      <c r="F19" s="15">
        <f t="shared" si="0"/>
        <v>6</v>
      </c>
      <c r="G19" s="15">
        <f t="shared" si="0"/>
        <v>7</v>
      </c>
      <c r="H19" s="15">
        <f t="shared" si="0"/>
        <v>8</v>
      </c>
      <c r="I19" s="15">
        <f t="shared" si="0"/>
        <v>9</v>
      </c>
      <c r="J19" s="15">
        <f t="shared" si="0"/>
        <v>10</v>
      </c>
      <c r="K19" s="15">
        <f t="shared" si="0"/>
        <v>11</v>
      </c>
      <c r="L19" s="15">
        <f t="shared" si="0"/>
        <v>12</v>
      </c>
      <c r="M19" s="15">
        <f t="shared" si="0"/>
        <v>13</v>
      </c>
      <c r="N19" s="15">
        <f t="shared" si="0"/>
        <v>14</v>
      </c>
      <c r="O19" s="15">
        <f t="shared" si="0"/>
        <v>15</v>
      </c>
      <c r="P19" s="15">
        <f t="shared" si="0"/>
        <v>16</v>
      </c>
      <c r="Q19" s="15">
        <f t="shared" si="0"/>
        <v>17</v>
      </c>
      <c r="R19" s="15">
        <f t="shared" si="0"/>
        <v>18</v>
      </c>
      <c r="S19" s="15">
        <f t="shared" si="0"/>
        <v>19</v>
      </c>
      <c r="T19" s="15">
        <f t="shared" si="0"/>
        <v>20</v>
      </c>
      <c r="U19" s="15">
        <f t="shared" si="0"/>
        <v>21</v>
      </c>
      <c r="V19" s="15">
        <f t="shared" si="0"/>
        <v>22</v>
      </c>
    </row>
    <row r="20" spans="1:22" s="31" customFormat="1" ht="16.5">
      <c r="A20" s="32" t="s">
        <v>48</v>
      </c>
      <c r="B20" s="33" t="s">
        <v>49</v>
      </c>
      <c r="C20" s="34" t="s">
        <v>23</v>
      </c>
      <c r="D20" s="23" t="s">
        <v>42</v>
      </c>
      <c r="E20" s="23" t="s">
        <v>42</v>
      </c>
      <c r="F20" s="23" t="s">
        <v>42</v>
      </c>
      <c r="G20" s="23" t="s">
        <v>42</v>
      </c>
      <c r="H20" s="23" t="s">
        <v>42</v>
      </c>
      <c r="I20" s="23" t="s">
        <v>42</v>
      </c>
      <c r="J20" s="23" t="s">
        <v>42</v>
      </c>
      <c r="K20" s="23" t="s">
        <v>42</v>
      </c>
      <c r="L20" s="23" t="s">
        <v>42</v>
      </c>
      <c r="M20" s="23" t="s">
        <v>42</v>
      </c>
      <c r="N20" s="23" t="s">
        <v>42</v>
      </c>
      <c r="O20" s="23" t="s">
        <v>42</v>
      </c>
      <c r="P20" s="23" t="s">
        <v>42</v>
      </c>
      <c r="Q20" s="23" t="s">
        <v>42</v>
      </c>
      <c r="R20" s="23" t="s">
        <v>42</v>
      </c>
      <c r="S20" s="23" t="s">
        <v>42</v>
      </c>
      <c r="T20" s="23" t="s">
        <v>42</v>
      </c>
      <c r="U20" s="23" t="s">
        <v>42</v>
      </c>
      <c r="V20" s="23" t="s">
        <v>42</v>
      </c>
    </row>
    <row r="21" spans="1:22" s="31" customFormat="1" ht="33">
      <c r="A21" s="32" t="s">
        <v>24</v>
      </c>
      <c r="B21" s="35" t="s">
        <v>25</v>
      </c>
      <c r="C21" s="36" t="s">
        <v>23</v>
      </c>
      <c r="D21" s="21">
        <f>D22+D29</f>
        <v>6.3580000000000005</v>
      </c>
      <c r="E21" s="21">
        <f aca="true" t="shared" si="1" ref="E21:Q21">E22+E29</f>
        <v>2.153</v>
      </c>
      <c r="F21" s="23" t="s">
        <v>42</v>
      </c>
      <c r="G21" s="21">
        <v>80.75399999999999</v>
      </c>
      <c r="H21" s="21">
        <f>H22+H29</f>
        <v>67.295</v>
      </c>
      <c r="I21" s="21">
        <f t="shared" si="1"/>
        <v>0</v>
      </c>
      <c r="J21" s="21">
        <f t="shared" si="1"/>
        <v>0</v>
      </c>
      <c r="K21" s="21">
        <f t="shared" si="1"/>
        <v>0</v>
      </c>
      <c r="L21" s="21">
        <f t="shared" si="1"/>
        <v>0</v>
      </c>
      <c r="M21" s="21">
        <f t="shared" si="1"/>
        <v>0</v>
      </c>
      <c r="N21" s="21">
        <f t="shared" si="1"/>
        <v>0</v>
      </c>
      <c r="O21" s="21">
        <f t="shared" si="1"/>
        <v>0</v>
      </c>
      <c r="P21" s="21">
        <f t="shared" si="1"/>
        <v>67.295</v>
      </c>
      <c r="Q21" s="21">
        <f t="shared" si="1"/>
        <v>0</v>
      </c>
      <c r="R21" s="23" t="s">
        <v>42</v>
      </c>
      <c r="S21" s="21">
        <f aca="true" t="shared" si="2" ref="S21:S40">G21-I21</f>
        <v>80.75399999999999</v>
      </c>
      <c r="T21" s="21">
        <f aca="true" t="shared" si="3" ref="T21:T40">I21-H21</f>
        <v>-67.295</v>
      </c>
      <c r="U21" s="23">
        <v>100</v>
      </c>
      <c r="V21" s="23" t="s">
        <v>42</v>
      </c>
    </row>
    <row r="22" spans="1:22" s="31" customFormat="1" ht="66.75">
      <c r="A22" s="32" t="s">
        <v>50</v>
      </c>
      <c r="B22" s="37" t="s">
        <v>51</v>
      </c>
      <c r="C22" s="38" t="s">
        <v>23</v>
      </c>
      <c r="D22" s="21">
        <f>D23+D27</f>
        <v>4.282</v>
      </c>
      <c r="E22" s="21">
        <f aca="true" t="shared" si="4" ref="E22:Q22">E23+E27</f>
        <v>0.583</v>
      </c>
      <c r="F22" s="23" t="s">
        <v>42</v>
      </c>
      <c r="G22" s="21">
        <v>60.797999999999995</v>
      </c>
      <c r="H22" s="21">
        <f>H23+H27</f>
        <v>50.665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50.665</v>
      </c>
      <c r="Q22" s="21">
        <f t="shared" si="4"/>
        <v>0</v>
      </c>
      <c r="R22" s="23" t="s">
        <v>42</v>
      </c>
      <c r="S22" s="21">
        <f>S23+S27</f>
        <v>59.76149999999999</v>
      </c>
      <c r="T22" s="21">
        <f>T23+T27</f>
        <v>-50.665</v>
      </c>
      <c r="U22" s="23">
        <v>100</v>
      </c>
      <c r="V22" s="23" t="s">
        <v>42</v>
      </c>
    </row>
    <row r="23" spans="1:22" s="31" customFormat="1" ht="33">
      <c r="A23" s="32" t="s">
        <v>26</v>
      </c>
      <c r="B23" s="35" t="s">
        <v>27</v>
      </c>
      <c r="C23" s="36" t="s">
        <v>23</v>
      </c>
      <c r="D23" s="21">
        <f>SUM(D24:D26)</f>
        <v>0.213</v>
      </c>
      <c r="E23" s="21">
        <f aca="true" t="shared" si="5" ref="E23:Q23">SUM(E24:E26)</f>
        <v>0.583</v>
      </c>
      <c r="F23" s="21">
        <f t="shared" si="5"/>
        <v>0</v>
      </c>
      <c r="G23" s="21">
        <v>54.57899999999999</v>
      </c>
      <c r="H23" s="21">
        <f>SUM(H24:H26)</f>
        <v>45.4825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45.4825</v>
      </c>
      <c r="Q23" s="21">
        <f t="shared" si="5"/>
        <v>0</v>
      </c>
      <c r="R23" s="23" t="s">
        <v>42</v>
      </c>
      <c r="S23" s="21">
        <f t="shared" si="2"/>
        <v>54.57899999999999</v>
      </c>
      <c r="T23" s="21">
        <f t="shared" si="3"/>
        <v>-45.4825</v>
      </c>
      <c r="U23" s="23">
        <v>100</v>
      </c>
      <c r="V23" s="23" t="s">
        <v>42</v>
      </c>
    </row>
    <row r="24" spans="1:22" ht="84">
      <c r="A24" s="39" t="s">
        <v>26</v>
      </c>
      <c r="B24" s="40" t="s">
        <v>28</v>
      </c>
      <c r="C24" s="41" t="s">
        <v>29</v>
      </c>
      <c r="D24" s="15" t="s">
        <v>42</v>
      </c>
      <c r="E24" s="18">
        <v>0.195</v>
      </c>
      <c r="F24" s="18" t="s">
        <v>42</v>
      </c>
      <c r="G24" s="22">
        <f>17.146/1.2</f>
        <v>14.288333333333334</v>
      </c>
      <c r="H24" s="28">
        <f>G24</f>
        <v>14.288333333333334</v>
      </c>
      <c r="I24" s="28">
        <f>K24+M24+O24+Q24</f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f>H24</f>
        <v>14.288333333333334</v>
      </c>
      <c r="Q24" s="28">
        <v>0</v>
      </c>
      <c r="R24" s="18" t="s">
        <v>42</v>
      </c>
      <c r="S24" s="22">
        <f t="shared" si="2"/>
        <v>14.288333333333334</v>
      </c>
      <c r="T24" s="22">
        <f t="shared" si="3"/>
        <v>-14.288333333333334</v>
      </c>
      <c r="U24" s="23">
        <v>100</v>
      </c>
      <c r="V24" s="18" t="s">
        <v>42</v>
      </c>
    </row>
    <row r="25" spans="1:22" ht="50.25">
      <c r="A25" s="39" t="s">
        <v>26</v>
      </c>
      <c r="B25" s="40" t="s">
        <v>52</v>
      </c>
      <c r="C25" s="42" t="s">
        <v>53</v>
      </c>
      <c r="D25" s="19">
        <v>0.213</v>
      </c>
      <c r="E25" s="22">
        <v>0.303</v>
      </c>
      <c r="F25" s="19" t="s">
        <v>42</v>
      </c>
      <c r="G25" s="22">
        <f>17.642/1.2</f>
        <v>14.701666666666666</v>
      </c>
      <c r="H25" s="28">
        <f>G25</f>
        <v>14.701666666666666</v>
      </c>
      <c r="I25" s="22">
        <f aca="true" t="shared" si="6" ref="I25:Q25">SUM(I26:I31)</f>
        <v>0</v>
      </c>
      <c r="J25" s="22">
        <f t="shared" si="6"/>
        <v>0</v>
      </c>
      <c r="K25" s="22">
        <f t="shared" si="6"/>
        <v>0</v>
      </c>
      <c r="L25" s="22">
        <v>0</v>
      </c>
      <c r="M25" s="22">
        <f t="shared" si="6"/>
        <v>0</v>
      </c>
      <c r="N25" s="22">
        <v>0</v>
      </c>
      <c r="O25" s="22">
        <f t="shared" si="6"/>
        <v>0</v>
      </c>
      <c r="P25" s="22">
        <f>H25</f>
        <v>14.701666666666666</v>
      </c>
      <c r="Q25" s="22">
        <f t="shared" si="6"/>
        <v>0</v>
      </c>
      <c r="R25" s="19" t="s">
        <v>42</v>
      </c>
      <c r="S25" s="22">
        <f t="shared" si="2"/>
        <v>14.701666666666666</v>
      </c>
      <c r="T25" s="22">
        <f t="shared" si="3"/>
        <v>-14.701666666666666</v>
      </c>
      <c r="U25" s="23">
        <v>100</v>
      </c>
      <c r="V25" s="19" t="s">
        <v>42</v>
      </c>
    </row>
    <row r="26" spans="1:22" ht="66.75">
      <c r="A26" s="39" t="s">
        <v>26</v>
      </c>
      <c r="B26" s="40" t="s">
        <v>54</v>
      </c>
      <c r="C26" s="43" t="s">
        <v>55</v>
      </c>
      <c r="D26" s="15" t="s">
        <v>42</v>
      </c>
      <c r="E26" s="22">
        <v>0.085</v>
      </c>
      <c r="F26" s="18" t="s">
        <v>42</v>
      </c>
      <c r="G26" s="22">
        <f>19.791/1.2</f>
        <v>16.4925</v>
      </c>
      <c r="H26" s="28">
        <f>G26</f>
        <v>16.4925</v>
      </c>
      <c r="I26" s="28">
        <f aca="true" t="shared" si="7" ref="I26:I31">K26+M26+O26+Q26</f>
        <v>0</v>
      </c>
      <c r="J26" s="25">
        <v>0</v>
      </c>
      <c r="K26" s="25">
        <v>0</v>
      </c>
      <c r="L26" s="25">
        <v>0</v>
      </c>
      <c r="M26" s="25">
        <v>0</v>
      </c>
      <c r="N26" s="28">
        <v>0</v>
      </c>
      <c r="O26" s="25">
        <v>0</v>
      </c>
      <c r="P26" s="28">
        <f>H26-N26</f>
        <v>16.4925</v>
      </c>
      <c r="Q26" s="28">
        <v>0</v>
      </c>
      <c r="R26" s="18" t="s">
        <v>42</v>
      </c>
      <c r="S26" s="22">
        <f t="shared" si="2"/>
        <v>16.4925</v>
      </c>
      <c r="T26" s="22">
        <f t="shared" si="3"/>
        <v>-16.4925</v>
      </c>
      <c r="U26" s="23">
        <v>100</v>
      </c>
      <c r="V26" s="18" t="s">
        <v>42</v>
      </c>
    </row>
    <row r="27" spans="1:22" s="31" customFormat="1" ht="66.75">
      <c r="A27" s="44" t="s">
        <v>30</v>
      </c>
      <c r="B27" s="45" t="s">
        <v>31</v>
      </c>
      <c r="C27" s="35" t="s">
        <v>23</v>
      </c>
      <c r="D27" s="21">
        <f>D28</f>
        <v>4.069</v>
      </c>
      <c r="E27" s="21">
        <v>0</v>
      </c>
      <c r="F27" s="21" t="str">
        <f aca="true" t="shared" si="8" ref="F27:Q27">F28</f>
        <v>нд</v>
      </c>
      <c r="G27" s="21">
        <f>6.219/1.2</f>
        <v>5.1825</v>
      </c>
      <c r="H27" s="21">
        <f>H28</f>
        <v>5.1825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1">
        <f t="shared" si="8"/>
        <v>5.1825</v>
      </c>
      <c r="Q27" s="21">
        <f t="shared" si="8"/>
        <v>0</v>
      </c>
      <c r="R27" s="23" t="str">
        <f>R28</f>
        <v>нд</v>
      </c>
      <c r="S27" s="23">
        <f>S28</f>
        <v>5.1825</v>
      </c>
      <c r="T27" s="23">
        <f>T28</f>
        <v>-5.1825</v>
      </c>
      <c r="U27" s="23">
        <v>100</v>
      </c>
      <c r="V27" s="23" t="s">
        <v>42</v>
      </c>
    </row>
    <row r="28" spans="1:22" ht="100.5">
      <c r="A28" s="46" t="s">
        <v>30</v>
      </c>
      <c r="B28" s="40" t="s">
        <v>56</v>
      </c>
      <c r="C28" s="47" t="s">
        <v>57</v>
      </c>
      <c r="D28" s="15">
        <v>4.069</v>
      </c>
      <c r="E28" s="19" t="s">
        <v>42</v>
      </c>
      <c r="F28" s="18" t="s">
        <v>42</v>
      </c>
      <c r="G28" s="22">
        <f>6.219/1.2</f>
        <v>5.1825</v>
      </c>
      <c r="H28" s="28">
        <f>G28</f>
        <v>5.1825</v>
      </c>
      <c r="I28" s="28">
        <f t="shared" si="7"/>
        <v>0</v>
      </c>
      <c r="J28" s="25">
        <v>0</v>
      </c>
      <c r="K28" s="25">
        <v>0</v>
      </c>
      <c r="L28" s="25">
        <v>0</v>
      </c>
      <c r="M28" s="25">
        <v>0</v>
      </c>
      <c r="N28" s="28">
        <v>0</v>
      </c>
      <c r="O28" s="25">
        <v>0</v>
      </c>
      <c r="P28" s="28">
        <f>H28-N28</f>
        <v>5.1825</v>
      </c>
      <c r="Q28" s="28">
        <v>0</v>
      </c>
      <c r="R28" s="18" t="s">
        <v>42</v>
      </c>
      <c r="S28" s="22">
        <f t="shared" si="2"/>
        <v>5.1825</v>
      </c>
      <c r="T28" s="22">
        <f t="shared" si="3"/>
        <v>-5.1825</v>
      </c>
      <c r="U28" s="23">
        <v>100</v>
      </c>
      <c r="V28" s="18" t="s">
        <v>42</v>
      </c>
    </row>
    <row r="29" spans="1:22" s="31" customFormat="1" ht="50.25">
      <c r="A29" s="44" t="s">
        <v>58</v>
      </c>
      <c r="B29" s="48" t="s">
        <v>59</v>
      </c>
      <c r="C29" s="37" t="s">
        <v>23</v>
      </c>
      <c r="D29" s="21">
        <f>D30</f>
        <v>2.076</v>
      </c>
      <c r="E29" s="21">
        <f aca="true" t="shared" si="9" ref="E29:T29">E30</f>
        <v>1.57</v>
      </c>
      <c r="F29" s="21" t="str">
        <f t="shared" si="9"/>
        <v>нд</v>
      </c>
      <c r="G29" s="21">
        <f>19.956/1.2</f>
        <v>16.63</v>
      </c>
      <c r="H29" s="21">
        <f>H30</f>
        <v>16.630000000000003</v>
      </c>
      <c r="I29" s="21">
        <f t="shared" si="9"/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0</v>
      </c>
      <c r="N29" s="21">
        <f t="shared" si="9"/>
        <v>0</v>
      </c>
      <c r="O29" s="21">
        <f t="shared" si="9"/>
        <v>0</v>
      </c>
      <c r="P29" s="21">
        <f t="shared" si="9"/>
        <v>16.630000000000003</v>
      </c>
      <c r="Q29" s="21">
        <f t="shared" si="9"/>
        <v>0</v>
      </c>
      <c r="R29" s="21" t="str">
        <f t="shared" si="9"/>
        <v>нд</v>
      </c>
      <c r="S29" s="21">
        <f t="shared" si="9"/>
        <v>16.630000000000003</v>
      </c>
      <c r="T29" s="21">
        <f t="shared" si="9"/>
        <v>-16.630000000000003</v>
      </c>
      <c r="U29" s="23">
        <v>100</v>
      </c>
      <c r="V29" s="23" t="s">
        <v>42</v>
      </c>
    </row>
    <row r="30" spans="1:22" s="31" customFormat="1" ht="33">
      <c r="A30" s="44" t="s">
        <v>32</v>
      </c>
      <c r="B30" s="49" t="s">
        <v>33</v>
      </c>
      <c r="C30" s="49" t="s">
        <v>23</v>
      </c>
      <c r="D30" s="21">
        <f>SUM(D31:D35)</f>
        <v>2.076</v>
      </c>
      <c r="E30" s="21">
        <f>SUM(E31:E35)</f>
        <v>1.57</v>
      </c>
      <c r="F30" s="23" t="s">
        <v>42</v>
      </c>
      <c r="G30" s="21">
        <f>19.956/1.2</f>
        <v>16.63</v>
      </c>
      <c r="H30" s="22">
        <f>SUM(H31:H35)</f>
        <v>16.630000000000003</v>
      </c>
      <c r="I30" s="21">
        <f aca="true" t="shared" si="10" ref="I30:Q30">SUM(I31:I35)</f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16.630000000000003</v>
      </c>
      <c r="Q30" s="21">
        <f t="shared" si="10"/>
        <v>0</v>
      </c>
      <c r="R30" s="23" t="s">
        <v>42</v>
      </c>
      <c r="S30" s="21">
        <f>SUM(S31:S35)</f>
        <v>16.630000000000003</v>
      </c>
      <c r="T30" s="21">
        <f>SUM(T31:T35)</f>
        <v>-16.630000000000003</v>
      </c>
      <c r="U30" s="23">
        <v>100</v>
      </c>
      <c r="V30" s="23" t="s">
        <v>42</v>
      </c>
    </row>
    <row r="31" spans="1:22" ht="66.75">
      <c r="A31" s="46" t="s">
        <v>32</v>
      </c>
      <c r="B31" s="40" t="s">
        <v>60</v>
      </c>
      <c r="C31" s="40" t="s">
        <v>61</v>
      </c>
      <c r="D31" s="20">
        <v>0.217</v>
      </c>
      <c r="E31" s="20">
        <v>0.059</v>
      </c>
      <c r="F31" s="18" t="s">
        <v>42</v>
      </c>
      <c r="G31" s="22">
        <f>1.146/1.2</f>
        <v>0.955</v>
      </c>
      <c r="H31" s="28">
        <f>G31</f>
        <v>0.955</v>
      </c>
      <c r="I31" s="28">
        <f t="shared" si="7"/>
        <v>0</v>
      </c>
      <c r="J31" s="25">
        <v>0</v>
      </c>
      <c r="K31" s="25">
        <v>0</v>
      </c>
      <c r="L31" s="25">
        <v>0</v>
      </c>
      <c r="M31" s="25">
        <v>0</v>
      </c>
      <c r="N31" s="29">
        <v>0</v>
      </c>
      <c r="O31" s="25">
        <v>0</v>
      </c>
      <c r="P31" s="29">
        <f>H31</f>
        <v>0.955</v>
      </c>
      <c r="Q31" s="28">
        <v>0</v>
      </c>
      <c r="R31" s="18" t="s">
        <v>42</v>
      </c>
      <c r="S31" s="22">
        <f t="shared" si="2"/>
        <v>0.955</v>
      </c>
      <c r="T31" s="22">
        <f t="shared" si="3"/>
        <v>-0.955</v>
      </c>
      <c r="U31" s="23">
        <v>100</v>
      </c>
      <c r="V31" s="18" t="s">
        <v>42</v>
      </c>
    </row>
    <row r="32" spans="1:22" ht="66.75">
      <c r="A32" s="46" t="s">
        <v>32</v>
      </c>
      <c r="B32" s="50" t="s">
        <v>62</v>
      </c>
      <c r="C32" s="51" t="s">
        <v>63</v>
      </c>
      <c r="D32" s="20">
        <v>1.859</v>
      </c>
      <c r="E32" s="26" t="s">
        <v>42</v>
      </c>
      <c r="F32" s="18" t="s">
        <v>42</v>
      </c>
      <c r="G32" s="22">
        <f>11.005/1.2</f>
        <v>9.170833333333334</v>
      </c>
      <c r="H32" s="28">
        <f>G32</f>
        <v>9.170833333333334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f>H32</f>
        <v>9.170833333333334</v>
      </c>
      <c r="Q32" s="28">
        <v>0</v>
      </c>
      <c r="R32" s="18" t="s">
        <v>42</v>
      </c>
      <c r="S32" s="22">
        <f t="shared" si="2"/>
        <v>9.170833333333334</v>
      </c>
      <c r="T32" s="22">
        <f t="shared" si="3"/>
        <v>-9.170833333333334</v>
      </c>
      <c r="U32" s="23">
        <v>100</v>
      </c>
      <c r="V32" s="18" t="s">
        <v>42</v>
      </c>
    </row>
    <row r="33" spans="1:22" ht="84">
      <c r="A33" s="46" t="s">
        <v>32</v>
      </c>
      <c r="B33" s="40" t="s">
        <v>64</v>
      </c>
      <c r="C33" s="40" t="s">
        <v>65</v>
      </c>
      <c r="D33" s="20" t="s">
        <v>42</v>
      </c>
      <c r="E33" s="18" t="s">
        <v>42</v>
      </c>
      <c r="F33" s="18" t="s">
        <v>42</v>
      </c>
      <c r="G33" s="22">
        <f>0.67/1.2</f>
        <v>0.5583333333333333</v>
      </c>
      <c r="H33" s="28">
        <f>G33</f>
        <v>0.5583333333333333</v>
      </c>
      <c r="I33" s="28">
        <f aca="true" t="shared" si="11" ref="I33:I39">K33+M33+O33+Q33</f>
        <v>0</v>
      </c>
      <c r="J33" s="25">
        <v>0</v>
      </c>
      <c r="K33" s="25">
        <v>0</v>
      </c>
      <c r="L33" s="25">
        <v>0</v>
      </c>
      <c r="M33" s="22">
        <v>0</v>
      </c>
      <c r="N33" s="25">
        <v>0</v>
      </c>
      <c r="O33" s="22">
        <v>0</v>
      </c>
      <c r="P33" s="29">
        <f>H33</f>
        <v>0.5583333333333333</v>
      </c>
      <c r="Q33" s="22">
        <v>0</v>
      </c>
      <c r="R33" s="18" t="s">
        <v>42</v>
      </c>
      <c r="S33" s="22">
        <f t="shared" si="2"/>
        <v>0.5583333333333333</v>
      </c>
      <c r="T33" s="22">
        <f t="shared" si="3"/>
        <v>-0.5583333333333333</v>
      </c>
      <c r="U33" s="23">
        <v>100</v>
      </c>
      <c r="V33" s="18" t="s">
        <v>42</v>
      </c>
    </row>
    <row r="34" spans="1:22" ht="66.75">
      <c r="A34" s="46" t="s">
        <v>32</v>
      </c>
      <c r="B34" s="40" t="s">
        <v>66</v>
      </c>
      <c r="C34" s="40" t="s">
        <v>67</v>
      </c>
      <c r="D34" s="20" t="s">
        <v>42</v>
      </c>
      <c r="E34" s="18">
        <v>0.118</v>
      </c>
      <c r="F34" s="18" t="s">
        <v>42</v>
      </c>
      <c r="G34" s="22">
        <f>7.047/1.2</f>
        <v>5.8725</v>
      </c>
      <c r="H34" s="28">
        <f>G34</f>
        <v>5.8725</v>
      </c>
      <c r="I34" s="28">
        <f t="shared" si="11"/>
        <v>0</v>
      </c>
      <c r="J34" s="25">
        <v>0</v>
      </c>
      <c r="K34" s="25">
        <v>0</v>
      </c>
      <c r="L34" s="25">
        <v>0</v>
      </c>
      <c r="M34" s="22">
        <v>0</v>
      </c>
      <c r="N34" s="25">
        <v>0</v>
      </c>
      <c r="O34" s="22">
        <v>0</v>
      </c>
      <c r="P34" s="25">
        <f>H34-L34</f>
        <v>5.8725</v>
      </c>
      <c r="Q34" s="22">
        <v>0</v>
      </c>
      <c r="R34" s="18" t="s">
        <v>42</v>
      </c>
      <c r="S34" s="22">
        <f t="shared" si="2"/>
        <v>5.8725</v>
      </c>
      <c r="T34" s="22">
        <f t="shared" si="3"/>
        <v>-5.8725</v>
      </c>
      <c r="U34" s="23">
        <v>100</v>
      </c>
      <c r="V34" s="18" t="s">
        <v>42</v>
      </c>
    </row>
    <row r="35" spans="1:22" ht="66.75">
      <c r="A35" s="46" t="s">
        <v>32</v>
      </c>
      <c r="B35" s="40" t="s">
        <v>68</v>
      </c>
      <c r="C35" s="40" t="s">
        <v>69</v>
      </c>
      <c r="D35" s="20" t="s">
        <v>75</v>
      </c>
      <c r="E35" s="18">
        <v>1.393</v>
      </c>
      <c r="F35" s="18" t="s">
        <v>42</v>
      </c>
      <c r="G35" s="22">
        <f>0.088/1.2</f>
        <v>0.07333333333333333</v>
      </c>
      <c r="H35" s="28">
        <f>G35</f>
        <v>0.07333333333333333</v>
      </c>
      <c r="I35" s="28">
        <f t="shared" si="11"/>
        <v>0</v>
      </c>
      <c r="J35" s="25">
        <v>0</v>
      </c>
      <c r="K35" s="25">
        <v>0</v>
      </c>
      <c r="L35" s="25">
        <v>0</v>
      </c>
      <c r="M35" s="22">
        <v>0</v>
      </c>
      <c r="N35" s="25">
        <v>0</v>
      </c>
      <c r="O35" s="22">
        <v>0</v>
      </c>
      <c r="P35" s="25">
        <f>H35-L35</f>
        <v>0.07333333333333333</v>
      </c>
      <c r="Q35" s="22">
        <v>0</v>
      </c>
      <c r="R35" s="18" t="s">
        <v>42</v>
      </c>
      <c r="S35" s="22">
        <f t="shared" si="2"/>
        <v>0.07333333333333333</v>
      </c>
      <c r="T35" s="22">
        <f t="shared" si="3"/>
        <v>-0.07333333333333333</v>
      </c>
      <c r="U35" s="23">
        <v>100</v>
      </c>
      <c r="V35" s="18" t="s">
        <v>42</v>
      </c>
    </row>
    <row r="36" spans="1:22" s="31" customFormat="1" ht="66.75">
      <c r="A36" s="44" t="s">
        <v>70</v>
      </c>
      <c r="B36" s="52" t="s">
        <v>71</v>
      </c>
      <c r="C36" s="38" t="s">
        <v>23</v>
      </c>
      <c r="D36" s="23" t="s">
        <v>42</v>
      </c>
      <c r="E36" s="23" t="s">
        <v>42</v>
      </c>
      <c r="F36" s="23" t="s">
        <v>42</v>
      </c>
      <c r="G36" s="23" t="s">
        <v>42</v>
      </c>
      <c r="H36" s="23" t="s">
        <v>42</v>
      </c>
      <c r="I36" s="23" t="s">
        <v>42</v>
      </c>
      <c r="J36" s="23" t="s">
        <v>42</v>
      </c>
      <c r="K36" s="23" t="s">
        <v>42</v>
      </c>
      <c r="L36" s="23" t="s">
        <v>42</v>
      </c>
      <c r="M36" s="23" t="s">
        <v>42</v>
      </c>
      <c r="N36" s="23" t="s">
        <v>42</v>
      </c>
      <c r="O36" s="23" t="s">
        <v>42</v>
      </c>
      <c r="P36" s="23" t="s">
        <v>42</v>
      </c>
      <c r="Q36" s="23" t="s">
        <v>42</v>
      </c>
      <c r="R36" s="23" t="s">
        <v>42</v>
      </c>
      <c r="S36" s="23" t="s">
        <v>42</v>
      </c>
      <c r="T36" s="23" t="s">
        <v>42</v>
      </c>
      <c r="U36" s="23">
        <v>100</v>
      </c>
      <c r="V36" s="23" t="s">
        <v>42</v>
      </c>
    </row>
    <row r="37" spans="1:22" s="31" customFormat="1" ht="50.25">
      <c r="A37" s="44" t="s">
        <v>34</v>
      </c>
      <c r="B37" s="49" t="s">
        <v>35</v>
      </c>
      <c r="C37" s="34" t="s">
        <v>23</v>
      </c>
      <c r="D37" s="26">
        <f>SUM(D38:D40)</f>
        <v>0</v>
      </c>
      <c r="E37" s="26">
        <f>SUM(E38:E40)</f>
        <v>10.673</v>
      </c>
      <c r="F37" s="23" t="s">
        <v>42</v>
      </c>
      <c r="G37" s="26">
        <f>49.934/1.2</f>
        <v>41.611666666666665</v>
      </c>
      <c r="H37" s="26">
        <f>SUM(H38:H40)</f>
        <v>18.780833333333334</v>
      </c>
      <c r="I37" s="26">
        <f aca="true" t="shared" si="12" ref="I37:Q37">SUM(I38:I40)</f>
        <v>0.12288</v>
      </c>
      <c r="J37" s="26">
        <f t="shared" si="12"/>
        <v>0</v>
      </c>
      <c r="K37" s="26">
        <f t="shared" si="12"/>
        <v>0</v>
      </c>
      <c r="L37" s="26">
        <f t="shared" si="12"/>
        <v>0</v>
      </c>
      <c r="M37" s="26">
        <f t="shared" si="12"/>
        <v>0.12288</v>
      </c>
      <c r="N37" s="26">
        <f t="shared" si="12"/>
        <v>0</v>
      </c>
      <c r="O37" s="26">
        <f t="shared" si="12"/>
        <v>0</v>
      </c>
      <c r="P37" s="26">
        <f t="shared" si="12"/>
        <v>18.780833333333334</v>
      </c>
      <c r="Q37" s="26">
        <f t="shared" si="12"/>
        <v>0</v>
      </c>
      <c r="R37" s="23" t="s">
        <v>42</v>
      </c>
      <c r="S37" s="26">
        <f>SUM(S38:S40)</f>
        <v>41.48962</v>
      </c>
      <c r="T37" s="26">
        <f>SUM(T38:T40)</f>
        <v>-18.65795333333333</v>
      </c>
      <c r="U37" s="23">
        <v>100</v>
      </c>
      <c r="V37" s="23" t="s">
        <v>42</v>
      </c>
    </row>
    <row r="38" spans="1:22" ht="50.25">
      <c r="A38" s="46" t="s">
        <v>72</v>
      </c>
      <c r="B38" s="53" t="s">
        <v>36</v>
      </c>
      <c r="C38" s="41" t="s">
        <v>37</v>
      </c>
      <c r="D38" s="20" t="s">
        <v>42</v>
      </c>
      <c r="E38" s="22" t="s">
        <v>42</v>
      </c>
      <c r="F38" s="18" t="s">
        <v>42</v>
      </c>
      <c r="G38" s="22">
        <f>3.695/1.2</f>
        <v>3.0791666666666666</v>
      </c>
      <c r="H38" s="25">
        <f>G38</f>
        <v>3.0791666666666666</v>
      </c>
      <c r="I38" s="28">
        <f t="shared" si="11"/>
        <v>0</v>
      </c>
      <c r="J38" s="25">
        <v>0</v>
      </c>
      <c r="K38" s="25">
        <v>0</v>
      </c>
      <c r="L38" s="25">
        <v>0</v>
      </c>
      <c r="M38" s="22">
        <v>0</v>
      </c>
      <c r="N38" s="25">
        <v>0</v>
      </c>
      <c r="O38" s="22">
        <v>0</v>
      </c>
      <c r="P38" s="25">
        <f>H38</f>
        <v>3.0791666666666666</v>
      </c>
      <c r="Q38" s="22">
        <v>0</v>
      </c>
      <c r="R38" s="18" t="s">
        <v>42</v>
      </c>
      <c r="S38" s="22">
        <f t="shared" si="2"/>
        <v>3.0791666666666666</v>
      </c>
      <c r="T38" s="22">
        <f t="shared" si="3"/>
        <v>-3.0791666666666666</v>
      </c>
      <c r="U38" s="23">
        <v>100</v>
      </c>
      <c r="V38" s="18" t="s">
        <v>42</v>
      </c>
    </row>
    <row r="39" spans="1:22" ht="100.5">
      <c r="A39" s="46" t="s">
        <v>72</v>
      </c>
      <c r="B39" s="40" t="s">
        <v>38</v>
      </c>
      <c r="C39" s="41" t="s">
        <v>39</v>
      </c>
      <c r="D39" s="20" t="s">
        <v>42</v>
      </c>
      <c r="E39" s="24">
        <f>0.455+10.218</f>
        <v>10.673</v>
      </c>
      <c r="F39" s="18" t="s">
        <v>42</v>
      </c>
      <c r="G39" s="22">
        <f>39.878/1.2</f>
        <v>33.23166666666667</v>
      </c>
      <c r="H39" s="25">
        <f>12.48/1.2</f>
        <v>10.4</v>
      </c>
      <c r="I39" s="29">
        <f t="shared" si="11"/>
        <v>0.12288</v>
      </c>
      <c r="J39" s="30">
        <v>0</v>
      </c>
      <c r="K39" s="30">
        <v>0</v>
      </c>
      <c r="L39" s="30">
        <v>0</v>
      </c>
      <c r="M39" s="22">
        <v>0.12288</v>
      </c>
      <c r="N39" s="30">
        <v>0</v>
      </c>
      <c r="O39" s="22">
        <v>0</v>
      </c>
      <c r="P39" s="25">
        <f>H39</f>
        <v>10.4</v>
      </c>
      <c r="Q39" s="22">
        <v>0</v>
      </c>
      <c r="R39" s="18" t="s">
        <v>42</v>
      </c>
      <c r="S39" s="22">
        <f t="shared" si="2"/>
        <v>33.10878666666667</v>
      </c>
      <c r="T39" s="22">
        <f t="shared" si="3"/>
        <v>-10.27712</v>
      </c>
      <c r="U39" s="23">
        <v>100</v>
      </c>
      <c r="V39" s="18" t="s">
        <v>42</v>
      </c>
    </row>
    <row r="40" spans="1:22" s="31" customFormat="1" ht="100.5">
      <c r="A40" s="46" t="s">
        <v>72</v>
      </c>
      <c r="B40" s="40" t="s">
        <v>73</v>
      </c>
      <c r="C40" s="54" t="s">
        <v>74</v>
      </c>
      <c r="D40" s="55" t="s">
        <v>42</v>
      </c>
      <c r="E40" s="27" t="s">
        <v>42</v>
      </c>
      <c r="F40" s="56" t="s">
        <v>42</v>
      </c>
      <c r="G40" s="24">
        <f>6.362/1.2</f>
        <v>5.301666666666667</v>
      </c>
      <c r="H40" s="30">
        <f>G40</f>
        <v>5.301666666666667</v>
      </c>
      <c r="I40" s="27">
        <f aca="true" t="shared" si="13" ref="I40:Q40">I32+I25+I23+I21</f>
        <v>0</v>
      </c>
      <c r="J40" s="27">
        <f t="shared" si="13"/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v>0</v>
      </c>
      <c r="O40" s="27">
        <f t="shared" si="13"/>
        <v>0</v>
      </c>
      <c r="P40" s="25">
        <f>H40</f>
        <v>5.301666666666667</v>
      </c>
      <c r="Q40" s="27">
        <f t="shared" si="13"/>
        <v>0</v>
      </c>
      <c r="R40" s="56" t="s">
        <v>42</v>
      </c>
      <c r="S40" s="57">
        <f t="shared" si="2"/>
        <v>5.301666666666667</v>
      </c>
      <c r="T40" s="57">
        <f t="shared" si="3"/>
        <v>-5.301666666666667</v>
      </c>
      <c r="U40" s="23">
        <v>100</v>
      </c>
      <c r="V40" s="56" t="s">
        <v>42</v>
      </c>
    </row>
    <row r="41" spans="1:22" s="31" customFormat="1" ht="15">
      <c r="A41" s="67" t="s">
        <v>22</v>
      </c>
      <c r="B41" s="67"/>
      <c r="C41" s="67"/>
      <c r="D41" s="55" t="s">
        <v>42</v>
      </c>
      <c r="E41" s="27" t="s">
        <v>42</v>
      </c>
      <c r="F41" s="56" t="s">
        <v>42</v>
      </c>
      <c r="G41" s="58">
        <f>130.688/1.2</f>
        <v>108.90666666666667</v>
      </c>
      <c r="H41" s="27">
        <f>H37+H21+0.001</f>
        <v>86.07683333333334</v>
      </c>
      <c r="I41" s="27">
        <f aca="true" t="shared" si="14" ref="I41:T41">I37+I21</f>
        <v>0.12288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0.12288</v>
      </c>
      <c r="N41" s="27">
        <f t="shared" si="14"/>
        <v>0</v>
      </c>
      <c r="O41" s="27">
        <f t="shared" si="14"/>
        <v>0</v>
      </c>
      <c r="P41" s="27">
        <f>P37+P21+0.001</f>
        <v>86.07683333333334</v>
      </c>
      <c r="Q41" s="27">
        <f t="shared" si="14"/>
        <v>0</v>
      </c>
      <c r="R41" s="56" t="s">
        <v>42</v>
      </c>
      <c r="S41" s="27">
        <f t="shared" si="14"/>
        <v>122.24361999999999</v>
      </c>
      <c r="T41" s="27">
        <f t="shared" si="14"/>
        <v>-85.95295333333334</v>
      </c>
      <c r="U41" s="23">
        <v>100</v>
      </c>
      <c r="V41" s="56" t="s">
        <v>42</v>
      </c>
    </row>
  </sheetData>
  <sheetProtection/>
  <mergeCells count="28">
    <mergeCell ref="A13:V13"/>
    <mergeCell ref="R15:S15"/>
    <mergeCell ref="S16:S18"/>
    <mergeCell ref="A14:V14"/>
    <mergeCell ref="A15:A18"/>
    <mergeCell ref="B15:B18"/>
    <mergeCell ref="C15:C18"/>
    <mergeCell ref="D15:D18"/>
    <mergeCell ref="E15:E18"/>
    <mergeCell ref="F15:G15"/>
    <mergeCell ref="A12:V12"/>
    <mergeCell ref="A4:V4"/>
    <mergeCell ref="A5:V5"/>
    <mergeCell ref="A7:V7"/>
    <mergeCell ref="A8:V8"/>
    <mergeCell ref="A10:V10"/>
    <mergeCell ref="V15:V18"/>
    <mergeCell ref="F16:F18"/>
    <mergeCell ref="G16:G18"/>
    <mergeCell ref="H16:I17"/>
    <mergeCell ref="J16:K17"/>
    <mergeCell ref="L16:M17"/>
    <mergeCell ref="N16:O17"/>
    <mergeCell ref="H15:Q15"/>
    <mergeCell ref="P16:Q17"/>
    <mergeCell ref="R16:R18"/>
    <mergeCell ref="A41:C41"/>
    <mergeCell ref="T15:U17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dcterms:created xsi:type="dcterms:W3CDTF">2019-05-13T06:08:37Z</dcterms:created>
  <dcterms:modified xsi:type="dcterms:W3CDTF">2020-11-11T06:52:08Z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DZQQNTZWJNVN-2-3134</vt:lpwstr>
  </property>
  <property fmtid="{D5CDD505-2E9C-101B-9397-08002B2CF9AE}" pid="4" name="_dlc_DocIdItemGu">
    <vt:lpwstr>8e56dc28-128b-4ba3-a197-7918fdef2d71</vt:lpwstr>
  </property>
  <property fmtid="{D5CDD505-2E9C-101B-9397-08002B2CF9AE}" pid="5" name="_dlc_DocIdU">
    <vt:lpwstr>http://info.kom-tech.ru:8090/_layouts/DocIdRedir.aspx?ID=DZQQNTZWJNVN-2-3134, DZQQNTZWJNVN-2-3134</vt:lpwstr>
  </property>
</Properties>
</file>